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inance\_RESTRICTED Finance\Primary Care Co-Commissioning\Primary Care Committee\2021-22\8. May 2022\"/>
    </mc:Choice>
  </mc:AlternateContent>
  <xr:revisionPtr revIDLastSave="0" documentId="13_ncr:1_{ABF46D89-B954-4F95-97AB-0C7CFF68456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ppendix A" sheetId="5" r:id="rId1"/>
    <sheet name="Sheet1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5" l="1"/>
  <c r="J10" i="5"/>
  <c r="H7" i="5" l="1"/>
  <c r="H8" i="5"/>
  <c r="H9" i="5"/>
  <c r="H40" i="5" s="1"/>
  <c r="H44" i="5" s="1"/>
  <c r="H10" i="5"/>
  <c r="H11" i="5"/>
  <c r="H12" i="5"/>
  <c r="H13" i="5"/>
  <c r="H14" i="5"/>
  <c r="H17" i="5"/>
  <c r="H18" i="5"/>
  <c r="H19" i="5"/>
  <c r="H20" i="5"/>
  <c r="H21" i="5"/>
  <c r="H22" i="5"/>
  <c r="H23" i="5"/>
  <c r="H24" i="5"/>
  <c r="H28" i="5"/>
  <c r="H29" i="5"/>
  <c r="H30" i="5"/>
  <c r="H31" i="5"/>
  <c r="H32" i="5"/>
  <c r="H33" i="5"/>
  <c r="H34" i="5"/>
  <c r="H36" i="5"/>
  <c r="H38" i="5"/>
  <c r="F40" i="5"/>
  <c r="F44" i="5" s="1"/>
  <c r="G40" i="5"/>
  <c r="G44" i="5" s="1"/>
  <c r="H42" i="5"/>
  <c r="D22" i="5"/>
  <c r="B22" i="5"/>
  <c r="D14" i="5" l="1"/>
  <c r="D36" i="5"/>
  <c r="K34" i="5" l="1"/>
  <c r="K24" i="5"/>
  <c r="K23" i="5"/>
  <c r="K12" i="5"/>
  <c r="C12" i="5"/>
  <c r="D40" i="5"/>
  <c r="C34" i="5"/>
  <c r="C24" i="5"/>
  <c r="C23" i="5"/>
  <c r="K38" i="5" l="1"/>
  <c r="K36" i="5"/>
  <c r="K33" i="5"/>
  <c r="K31" i="5"/>
  <c r="K30" i="5"/>
  <c r="K29" i="5"/>
  <c r="K28" i="5"/>
  <c r="K22" i="5"/>
  <c r="K20" i="5"/>
  <c r="K14" i="5"/>
  <c r="K13" i="5"/>
  <c r="K11" i="5"/>
  <c r="K9" i="5"/>
  <c r="K8" i="5"/>
  <c r="K7" i="5"/>
  <c r="C38" i="5" l="1"/>
  <c r="C36" i="5"/>
  <c r="C33" i="5"/>
  <c r="C32" i="5"/>
  <c r="C31" i="5"/>
  <c r="C30" i="5"/>
  <c r="C29" i="5"/>
  <c r="C28" i="5"/>
  <c r="C22" i="5"/>
  <c r="C21" i="5"/>
  <c r="C20" i="5"/>
  <c r="C19" i="5"/>
  <c r="C18" i="5"/>
  <c r="C17" i="5"/>
  <c r="C14" i="5"/>
  <c r="C13" i="5"/>
  <c r="C11" i="5"/>
  <c r="C9" i="5"/>
  <c r="C8" i="5"/>
  <c r="C7" i="5"/>
  <c r="B10" i="5"/>
  <c r="B40" i="5" s="1"/>
  <c r="K10" i="5"/>
  <c r="C10" i="5" l="1"/>
  <c r="C40" i="5" s="1"/>
  <c r="C44" i="5" s="1"/>
  <c r="D44" i="5"/>
  <c r="J18" i="5" l="1"/>
  <c r="K18" i="5" s="1"/>
  <c r="K42" i="5" l="1"/>
  <c r="K32" i="5"/>
  <c r="K21" i="5"/>
  <c r="K19" i="5"/>
  <c r="K17" i="5" l="1"/>
  <c r="K40" i="5" s="1"/>
  <c r="K44" i="5" s="1"/>
  <c r="J40" i="5"/>
  <c r="J44" i="5" s="1"/>
  <c r="B44" i="5" l="1"/>
</calcChain>
</file>

<file path=xl/sharedStrings.xml><?xml version="1.0" encoding="utf-8"?>
<sst xmlns="http://schemas.openxmlformats.org/spreadsheetml/2006/main" count="51" uniqueCount="44">
  <si>
    <t>Budget</t>
  </si>
  <si>
    <t>£</t>
  </si>
  <si>
    <t>Year to Date Budget</t>
  </si>
  <si>
    <t>Year to Date Spend</t>
  </si>
  <si>
    <t>Year to Date Variance</t>
  </si>
  <si>
    <t>Primary Care Delegated Budget</t>
  </si>
  <si>
    <t>Core Contract GMS practices</t>
  </si>
  <si>
    <t>Core Contract PMS practices</t>
  </si>
  <si>
    <t>Core Contract APMS practices</t>
  </si>
  <si>
    <t>Directed Enhanced Services</t>
  </si>
  <si>
    <t>Premises</t>
  </si>
  <si>
    <t>QOF</t>
  </si>
  <si>
    <t>Prescribing &amp; Dispensing Doctors</t>
  </si>
  <si>
    <t>Total</t>
  </si>
  <si>
    <t>Locums</t>
  </si>
  <si>
    <t>Occupational Health</t>
  </si>
  <si>
    <t>CQC Fees</t>
  </si>
  <si>
    <t>Retention Scheme</t>
  </si>
  <si>
    <t>Other GP Services:</t>
  </si>
  <si>
    <t>Network Contract DES £1.50/head</t>
  </si>
  <si>
    <t>shown in LCS as funded from CCG Allocations</t>
  </si>
  <si>
    <t xml:space="preserve">Network Contract DES - Clinical Director Support </t>
  </si>
  <si>
    <t xml:space="preserve">Network Participation Practice Payment </t>
  </si>
  <si>
    <t xml:space="preserve">Extended Hours DES </t>
  </si>
  <si>
    <t>0.5% General Contingency</t>
  </si>
  <si>
    <t xml:space="preserve">Additional Roles Reimbursement scheme </t>
  </si>
  <si>
    <t>COVID-19 Expenditure in Primary Care</t>
  </si>
  <si>
    <t>Total Delegated including COVID-19 Expenditure</t>
  </si>
  <si>
    <t>COVID Capacity Expansion Fund</t>
  </si>
  <si>
    <t>Network Contract DES</t>
  </si>
  <si>
    <t>Impact &amp; Investment Fund</t>
  </si>
  <si>
    <t>Care Home Premium</t>
  </si>
  <si>
    <t xml:space="preserve">Shortfall </t>
  </si>
  <si>
    <t>H1 Plan as per Paper to PCCC May 2021 Plus In-Year Allocations</t>
  </si>
  <si>
    <t>H2 Plan</t>
  </si>
  <si>
    <t>Total Budget</t>
  </si>
  <si>
    <t>Long COVID DES</t>
  </si>
  <si>
    <t>COVID Medical Exemption Payments</t>
  </si>
  <si>
    <t>Winter Access Fund (WAF)</t>
  </si>
  <si>
    <t>PCN Leadership &amp; Management</t>
  </si>
  <si>
    <t>Weight Management DES</t>
  </si>
  <si>
    <t>Month 12 Position - April 2021 - March 2022</t>
  </si>
  <si>
    <t>Final Outturn Position</t>
  </si>
  <si>
    <t xml:space="preserve">Year End Over / (Under) Spend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</si>
</sst>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;\(#,##0\)"/>
    <numFmt numFmtId="165" formatCode="_-* #,##0_-;\-* #,##0_-;_-* &quot;-&quot;??_-;_-@_-"/>
    <numFmt numFmtId="166" formatCode="_-* #,##0.000_-;\-* #,##0.000_-;_-* &quot;-&quot;??_-;_-@_-"/>
    <numFmt numFmtId="167" formatCode="#,##0_ ;[Red]\-#,##0\ "/>
    <numFmt numFmtId="168" formatCode="#,##0;[Red]\(#,##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u/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8">
    <xf numFmtId="0" fontId="0" fillId="0" borderId="0" xfId="0"/>
    <xf numFmtId="164" fontId="0" fillId="0" borderId="1" xfId="1" applyNumberFormat="1" applyFont="1" applyFill="1" applyBorder="1"/>
    <xf numFmtId="0" fontId="2" fillId="0" borderId="0" xfId="0" applyFont="1" applyFill="1"/>
    <xf numFmtId="164" fontId="2" fillId="0" borderId="1" xfId="0" applyNumberFormat="1" applyFont="1" applyFill="1" applyBorder="1"/>
    <xf numFmtId="164" fontId="0" fillId="0" borderId="1" xfId="0" applyNumberFormat="1" applyFill="1" applyBorder="1"/>
    <xf numFmtId="0" fontId="0" fillId="0" borderId="0" xfId="0" applyFill="1" applyBorder="1"/>
    <xf numFmtId="0" fontId="0" fillId="0" borderId="0" xfId="0" applyFill="1"/>
    <xf numFmtId="166" fontId="0" fillId="0" borderId="0" xfId="1" applyNumberFormat="1" applyFont="1" applyFill="1"/>
    <xf numFmtId="164" fontId="0" fillId="0" borderId="0" xfId="0" applyNumberFormat="1" applyFill="1"/>
    <xf numFmtId="167" fontId="2" fillId="0" borderId="1" xfId="0" applyNumberFormat="1" applyFont="1" applyFill="1" applyBorder="1" applyAlignment="1">
      <alignment horizontal="left"/>
    </xf>
    <xf numFmtId="165" fontId="0" fillId="0" borderId="0" xfId="0" applyNumberFormat="1" applyFill="1"/>
    <xf numFmtId="0" fontId="2" fillId="0" borderId="2" xfId="0" applyFont="1" applyFill="1" applyBorder="1"/>
    <xf numFmtId="0" fontId="2" fillId="0" borderId="2" xfId="0" quotePrefix="1" applyFont="1" applyFill="1" applyBorder="1" applyAlignment="1">
      <alignment horizontal="center"/>
    </xf>
    <xf numFmtId="166" fontId="2" fillId="0" borderId="2" xfId="1" quotePrefix="1" applyNumberFormat="1" applyFont="1" applyFill="1" applyBorder="1" applyAlignment="1">
      <alignment horizontal="center"/>
    </xf>
    <xf numFmtId="164" fontId="2" fillId="0" borderId="2" xfId="0" quotePrefix="1" applyNumberFormat="1" applyFont="1" applyFill="1" applyBorder="1" applyAlignment="1">
      <alignment horizontal="center"/>
    </xf>
    <xf numFmtId="167" fontId="0" fillId="0" borderId="1" xfId="0" applyNumberFormat="1" applyFill="1" applyBorder="1" applyAlignment="1">
      <alignment horizontal="left"/>
    </xf>
    <xf numFmtId="167" fontId="4" fillId="0" borderId="1" xfId="0" applyNumberFormat="1" applyFont="1" applyFill="1" applyBorder="1" applyAlignment="1">
      <alignment horizontal="left"/>
    </xf>
    <xf numFmtId="164" fontId="0" fillId="0" borderId="3" xfId="0" applyNumberFormat="1" applyFill="1" applyBorder="1"/>
    <xf numFmtId="165" fontId="0" fillId="0" borderId="0" xfId="0" applyNumberFormat="1" applyFill="1" applyBorder="1"/>
    <xf numFmtId="165" fontId="0" fillId="0" borderId="0" xfId="1" applyNumberFormat="1" applyFont="1" applyFill="1" applyBorder="1"/>
    <xf numFmtId="164" fontId="0" fillId="0" borderId="0" xfId="0" applyNumberFormat="1" applyFill="1" applyBorder="1"/>
    <xf numFmtId="164" fontId="2" fillId="0" borderId="0" xfId="0" applyNumberFormat="1" applyFont="1" applyFill="1" applyBorder="1"/>
    <xf numFmtId="167" fontId="0" fillId="0" borderId="1" xfId="0" applyNumberFormat="1" applyFont="1" applyFill="1" applyBorder="1" applyAlignment="1">
      <alignment horizontal="left" wrapText="1"/>
    </xf>
    <xf numFmtId="167" fontId="0" fillId="0" borderId="1" xfId="0" applyNumberFormat="1" applyFill="1" applyBorder="1" applyAlignment="1">
      <alignment horizontal="left" indent="1"/>
    </xf>
    <xf numFmtId="0" fontId="2" fillId="4" borderId="2" xfId="0" applyFont="1" applyFill="1" applyBorder="1" applyAlignment="1">
      <alignment horizontal="center" vertical="top"/>
    </xf>
    <xf numFmtId="0" fontId="2" fillId="4" borderId="2" xfId="0" applyFont="1" applyFill="1" applyBorder="1" applyAlignment="1">
      <alignment horizontal="center" vertical="top" wrapText="1"/>
    </xf>
    <xf numFmtId="0" fontId="2" fillId="4" borderId="3" xfId="0" applyFont="1" applyFill="1" applyBorder="1"/>
    <xf numFmtId="0" fontId="2" fillId="4" borderId="3" xfId="0" quotePrefix="1" applyFont="1" applyFill="1" applyBorder="1" applyAlignment="1">
      <alignment horizontal="center"/>
    </xf>
    <xf numFmtId="0" fontId="2" fillId="4" borderId="5" xfId="0" applyFont="1" applyFill="1" applyBorder="1"/>
    <xf numFmtId="164" fontId="2" fillId="4" borderId="7" xfId="0" applyNumberFormat="1" applyFont="1" applyFill="1" applyBorder="1"/>
    <xf numFmtId="0" fontId="2" fillId="3" borderId="7" xfId="0" applyFont="1" applyFill="1" applyBorder="1"/>
    <xf numFmtId="164" fontId="2" fillId="3" borderId="7" xfId="0" applyNumberFormat="1" applyFont="1" applyFill="1" applyBorder="1"/>
    <xf numFmtId="164" fontId="0" fillId="0" borderId="3" xfId="1" applyNumberFormat="1" applyFont="1" applyFill="1" applyBorder="1"/>
    <xf numFmtId="164" fontId="2" fillId="4" borderId="5" xfId="0" applyNumberFormat="1" applyFont="1" applyFill="1" applyBorder="1"/>
    <xf numFmtId="0" fontId="0" fillId="0" borderId="8" xfId="0" applyFill="1" applyBorder="1"/>
    <xf numFmtId="165" fontId="2" fillId="0" borderId="0" xfId="0" applyNumberFormat="1" applyFont="1" applyFill="1"/>
    <xf numFmtId="0" fontId="2" fillId="5" borderId="5" xfId="0" applyFont="1" applyFill="1" applyBorder="1"/>
    <xf numFmtId="165" fontId="2" fillId="5" borderId="7" xfId="0" applyNumberFormat="1" applyFont="1" applyFill="1" applyBorder="1"/>
    <xf numFmtId="0" fontId="2" fillId="0" borderId="1" xfId="0" applyFont="1" applyFill="1" applyBorder="1" applyAlignment="1">
      <alignment horizontal="center" vertical="top" wrapText="1"/>
    </xf>
    <xf numFmtId="0" fontId="2" fillId="0" borderId="1" xfId="0" quotePrefix="1" applyFont="1" applyFill="1" applyBorder="1" applyAlignment="1">
      <alignment horizontal="center"/>
    </xf>
    <xf numFmtId="164" fontId="2" fillId="0" borderId="6" xfId="0" applyNumberFormat="1" applyFont="1" applyFill="1" applyBorder="1"/>
    <xf numFmtId="165" fontId="2" fillId="0" borderId="1" xfId="0" applyNumberFormat="1" applyFont="1" applyFill="1" applyBorder="1"/>
    <xf numFmtId="164" fontId="0" fillId="6" borderId="8" xfId="0" applyNumberFormat="1" applyFill="1" applyBorder="1"/>
    <xf numFmtId="168" fontId="2" fillId="4" borderId="2" xfId="0" applyNumberFormat="1" applyFont="1" applyFill="1" applyBorder="1" applyAlignment="1">
      <alignment horizontal="center" vertical="top" wrapText="1"/>
    </xf>
    <xf numFmtId="165" fontId="2" fillId="5" borderId="7" xfId="1" applyNumberFormat="1" applyFont="1" applyFill="1" applyBorder="1"/>
    <xf numFmtId="167" fontId="0" fillId="0" borderId="6" xfId="0" applyNumberFormat="1" applyFont="1" applyFill="1" applyBorder="1" applyAlignment="1">
      <alignment horizontal="left" wrapText="1"/>
    </xf>
    <xf numFmtId="166" fontId="0" fillId="0" borderId="0" xfId="1" applyNumberFormat="1" applyFont="1" applyFill="1" applyBorder="1"/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horizontal="right" vertical="center"/>
    </xf>
    <xf numFmtId="0" fontId="5" fillId="0" borderId="0" xfId="0" applyFont="1" applyBorder="1"/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indent="1"/>
    </xf>
    <xf numFmtId="164" fontId="0" fillId="0" borderId="6" xfId="0" applyNumberFormat="1" applyFill="1" applyBorder="1"/>
    <xf numFmtId="3" fontId="0" fillId="0" borderId="0" xfId="0" applyNumberFormat="1" applyFill="1"/>
    <xf numFmtId="3" fontId="0" fillId="0" borderId="0" xfId="0" applyNumberFormat="1" applyFill="1" applyBorder="1"/>
    <xf numFmtId="165" fontId="0" fillId="0" borderId="0" xfId="1" applyNumberFormat="1" applyFont="1" applyFill="1"/>
    <xf numFmtId="164" fontId="0" fillId="0" borderId="4" xfId="0" applyNumberFormat="1" applyFill="1" applyBorder="1"/>
    <xf numFmtId="165" fontId="0" fillId="0" borderId="1" xfId="1" applyNumberFormat="1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164" fontId="0" fillId="2" borderId="6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8" fontId="2" fillId="0" borderId="0" xfId="0" applyNumberFormat="1" applyFont="1" applyAlignment="1">
      <alignment horizontal="center" wrapText="1"/>
    </xf>
  </cellXfs>
  <cellStyles count="3">
    <cellStyle name="Comma" xfId="1" builtinId="3"/>
    <cellStyle name="Comma 2" xfId="2" xr:uid="{45C562D0-5152-4541-9ECB-D10A9387AF27}"/>
    <cellStyle name="Normal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4"/>
  <sheetViews>
    <sheetView showGridLines="0" tabSelected="1" zoomScale="80" zoomScaleNormal="80" zoomScaleSheetLayoutView="80" workbookViewId="0">
      <pane xSplit="1" ySplit="5" topLeftCell="B42" activePane="bottomRight" state="frozen"/>
      <selection activeCell="I70" sqref="I70"/>
      <selection pane="topRight" activeCell="I70" sqref="I70"/>
      <selection pane="bottomLeft" activeCell="I70" sqref="I70"/>
      <selection pane="bottomRight" activeCell="K44" sqref="K44"/>
    </sheetView>
  </sheetViews>
  <sheetFormatPr defaultColWidth="9.140625" defaultRowHeight="15" x14ac:dyDescent="0.25"/>
  <cols>
    <col min="1" max="1" width="47.140625" style="6" customWidth="1"/>
    <col min="2" max="4" width="12.28515625" style="6" customWidth="1"/>
    <col min="5" max="5" width="1.5703125" style="6" customWidth="1"/>
    <col min="6" max="6" width="13.28515625" style="6" hidden="1" customWidth="1"/>
    <col min="7" max="7" width="13.28515625" style="7" hidden="1" customWidth="1"/>
    <col min="8" max="8" width="13.28515625" style="8" hidden="1" customWidth="1"/>
    <col min="9" max="9" width="1.140625" style="6" hidden="1" customWidth="1"/>
    <col min="10" max="10" width="12.42578125" style="7" customWidth="1"/>
    <col min="11" max="11" width="11.42578125" style="8" customWidth="1"/>
    <col min="12" max="12" width="13" style="6" bestFit="1" customWidth="1"/>
    <col min="13" max="16384" width="9.140625" style="6"/>
  </cols>
  <sheetData>
    <row r="1" spans="1:11" ht="15.75" x14ac:dyDescent="0.25">
      <c r="A1" s="62" t="s">
        <v>5</v>
      </c>
      <c r="B1" s="62"/>
      <c r="C1" s="62"/>
      <c r="D1" s="62"/>
      <c r="E1" s="62"/>
      <c r="F1" s="62"/>
      <c r="G1" s="62"/>
      <c r="H1" s="62"/>
      <c r="I1" s="62"/>
      <c r="J1" s="6"/>
      <c r="K1" s="6"/>
    </row>
    <row r="2" spans="1:11" ht="60" customHeight="1" x14ac:dyDescent="0.25">
      <c r="A2" s="63" t="s">
        <v>41</v>
      </c>
      <c r="B2" s="63"/>
      <c r="C2" s="63"/>
      <c r="D2" s="63"/>
      <c r="E2" s="63"/>
      <c r="F2" s="63"/>
      <c r="G2" s="63"/>
      <c r="H2" s="63"/>
      <c r="I2" s="63"/>
      <c r="J2" s="67"/>
      <c r="K2" s="67"/>
    </row>
    <row r="4" spans="1:11" ht="90" x14ac:dyDescent="0.25">
      <c r="A4" s="24" t="s">
        <v>0</v>
      </c>
      <c r="B4" s="43" t="s">
        <v>33</v>
      </c>
      <c r="C4" s="43" t="s">
        <v>34</v>
      </c>
      <c r="D4" s="43" t="s">
        <v>35</v>
      </c>
      <c r="E4" s="38"/>
      <c r="F4" s="25" t="s">
        <v>2</v>
      </c>
      <c r="G4" s="25" t="s">
        <v>3</v>
      </c>
      <c r="H4" s="25" t="s">
        <v>4</v>
      </c>
      <c r="I4" s="5"/>
      <c r="J4" s="43" t="s">
        <v>42</v>
      </c>
      <c r="K4" s="43" t="s">
        <v>43</v>
      </c>
    </row>
    <row r="5" spans="1:11" x14ac:dyDescent="0.25">
      <c r="A5" s="26"/>
      <c r="B5" s="27" t="s">
        <v>1</v>
      </c>
      <c r="C5" s="27" t="s">
        <v>1</v>
      </c>
      <c r="D5" s="27" t="s">
        <v>1</v>
      </c>
      <c r="E5" s="39"/>
      <c r="F5" s="27" t="s">
        <v>1</v>
      </c>
      <c r="G5" s="27" t="s">
        <v>1</v>
      </c>
      <c r="H5" s="27" t="s">
        <v>1</v>
      </c>
      <c r="I5" s="5"/>
      <c r="J5" s="27" t="s">
        <v>1</v>
      </c>
      <c r="K5" s="27" t="s">
        <v>1</v>
      </c>
    </row>
    <row r="6" spans="1:11" x14ac:dyDescent="0.25">
      <c r="A6" s="11"/>
      <c r="B6" s="12"/>
      <c r="C6" s="39"/>
      <c r="D6" s="39"/>
      <c r="E6" s="39"/>
      <c r="F6" s="12"/>
      <c r="G6" s="13"/>
      <c r="H6" s="14"/>
      <c r="J6" s="13"/>
      <c r="K6" s="14"/>
    </row>
    <row r="7" spans="1:11" x14ac:dyDescent="0.25">
      <c r="A7" s="15" t="s">
        <v>6</v>
      </c>
      <c r="B7" s="4">
        <v>11184664</v>
      </c>
      <c r="C7" s="4">
        <f>D7-B7</f>
        <v>11281888</v>
      </c>
      <c r="D7" s="4">
        <v>22466552</v>
      </c>
      <c r="E7" s="4"/>
      <c r="F7" s="61">
        <v>18705734</v>
      </c>
      <c r="G7" s="59">
        <v>18705733.77</v>
      </c>
      <c r="H7" s="4">
        <f>+G7-F7</f>
        <v>-0.23000000044703484</v>
      </c>
      <c r="I7" s="8"/>
      <c r="J7" s="1">
        <v>22467655</v>
      </c>
      <c r="K7" s="4">
        <f>+J7-D7</f>
        <v>1103</v>
      </c>
    </row>
    <row r="8" spans="1:11" x14ac:dyDescent="0.25">
      <c r="A8" s="15" t="s">
        <v>7</v>
      </c>
      <c r="B8" s="4">
        <v>15994361</v>
      </c>
      <c r="C8" s="4">
        <f t="shared" ref="C8:C24" si="0">D8-B8</f>
        <v>15896201</v>
      </c>
      <c r="D8" s="4">
        <v>31890562</v>
      </c>
      <c r="E8" s="4">
        <v>8032852</v>
      </c>
      <c r="F8" s="61">
        <v>26611902</v>
      </c>
      <c r="G8" s="59">
        <v>26175818.449999999</v>
      </c>
      <c r="H8" s="4">
        <f t="shared" ref="H8:H38" si="1">G8-F8</f>
        <v>-436083.55000000075</v>
      </c>
      <c r="I8" s="8"/>
      <c r="J8" s="1">
        <v>31406012</v>
      </c>
      <c r="K8" s="4">
        <f>+J8-D8</f>
        <v>-484550</v>
      </c>
    </row>
    <row r="9" spans="1:11" x14ac:dyDescent="0.25">
      <c r="A9" s="15" t="s">
        <v>8</v>
      </c>
      <c r="B9" s="4">
        <v>824698</v>
      </c>
      <c r="C9" s="4">
        <f t="shared" si="0"/>
        <v>825634</v>
      </c>
      <c r="D9" s="4">
        <v>1650332</v>
      </c>
      <c r="E9" s="4"/>
      <c r="F9" s="61">
        <v>1376535</v>
      </c>
      <c r="G9" s="59">
        <v>1376534.68</v>
      </c>
      <c r="H9" s="4">
        <f t="shared" si="1"/>
        <v>-0.32000000006519258</v>
      </c>
      <c r="I9" s="8"/>
      <c r="J9" s="1">
        <v>1650338</v>
      </c>
      <c r="K9" s="4">
        <f>+J9-D9</f>
        <v>6</v>
      </c>
    </row>
    <row r="10" spans="1:11" x14ac:dyDescent="0.25">
      <c r="A10" s="15" t="s">
        <v>9</v>
      </c>
      <c r="B10" s="4">
        <f>703226-B11</f>
        <v>398226</v>
      </c>
      <c r="C10" s="4">
        <f t="shared" si="0"/>
        <v>398226</v>
      </c>
      <c r="D10" s="4">
        <f>1136452-305000-35000</f>
        <v>796452</v>
      </c>
      <c r="E10" s="4"/>
      <c r="F10" s="4">
        <v>663710</v>
      </c>
      <c r="G10" s="60">
        <v>508393</v>
      </c>
      <c r="H10" s="4">
        <f t="shared" si="1"/>
        <v>-155317</v>
      </c>
      <c r="I10" s="8"/>
      <c r="J10" s="1">
        <f>1088069-299436-35000</f>
        <v>753633</v>
      </c>
      <c r="K10" s="4">
        <f>+J10-D10</f>
        <v>-42819</v>
      </c>
    </row>
    <row r="11" spans="1:11" x14ac:dyDescent="0.25">
      <c r="A11" s="15" t="s">
        <v>36</v>
      </c>
      <c r="B11" s="4">
        <v>305000</v>
      </c>
      <c r="C11" s="4">
        <f t="shared" si="0"/>
        <v>0</v>
      </c>
      <c r="D11" s="4">
        <v>305000</v>
      </c>
      <c r="E11" s="4"/>
      <c r="F11" s="4">
        <v>305000</v>
      </c>
      <c r="G11" s="4">
        <v>299436</v>
      </c>
      <c r="H11" s="4">
        <f t="shared" si="1"/>
        <v>-5564</v>
      </c>
      <c r="I11" s="8"/>
      <c r="J11" s="1">
        <v>299436</v>
      </c>
      <c r="K11" s="4">
        <f>+J11-D11</f>
        <v>-5564</v>
      </c>
    </row>
    <row r="12" spans="1:11" x14ac:dyDescent="0.25">
      <c r="A12" s="15" t="s">
        <v>40</v>
      </c>
      <c r="B12" s="4">
        <v>0</v>
      </c>
      <c r="C12" s="4">
        <f t="shared" si="0"/>
        <v>35000</v>
      </c>
      <c r="D12" s="4">
        <v>35000</v>
      </c>
      <c r="E12" s="4"/>
      <c r="F12" s="4">
        <v>0</v>
      </c>
      <c r="G12" s="4">
        <v>9120</v>
      </c>
      <c r="H12" s="4">
        <f t="shared" si="1"/>
        <v>9120</v>
      </c>
      <c r="I12" s="8"/>
      <c r="J12" s="1">
        <v>35000</v>
      </c>
      <c r="K12" s="4">
        <f>+J12-D12</f>
        <v>0</v>
      </c>
    </row>
    <row r="13" spans="1:11" x14ac:dyDescent="0.25">
      <c r="A13" s="15" t="s">
        <v>10</v>
      </c>
      <c r="B13" s="4">
        <v>5483444</v>
      </c>
      <c r="C13" s="4">
        <f t="shared" si="0"/>
        <v>5483444</v>
      </c>
      <c r="D13" s="4">
        <v>10966888</v>
      </c>
      <c r="E13" s="4"/>
      <c r="F13" s="4">
        <v>9139111</v>
      </c>
      <c r="G13" s="4">
        <v>8972713.0999999996</v>
      </c>
      <c r="H13" s="4">
        <f t="shared" si="1"/>
        <v>-166397.90000000037</v>
      </c>
      <c r="I13" s="8"/>
      <c r="J13" s="1">
        <v>10716530</v>
      </c>
      <c r="K13" s="4">
        <f>+J13-D13</f>
        <v>-250358</v>
      </c>
    </row>
    <row r="14" spans="1:11" x14ac:dyDescent="0.25">
      <c r="A14" s="15" t="s">
        <v>11</v>
      </c>
      <c r="B14" s="4">
        <v>4368683</v>
      </c>
      <c r="C14" s="4">
        <f t="shared" si="0"/>
        <v>3898330</v>
      </c>
      <c r="D14" s="4">
        <f>8737366-470353</f>
        <v>8267013</v>
      </c>
      <c r="E14" s="4"/>
      <c r="F14" s="4">
        <v>6810786</v>
      </c>
      <c r="G14" s="4">
        <v>6810786.1299999999</v>
      </c>
      <c r="H14" s="4">
        <f t="shared" si="1"/>
        <v>0.12999999988824129</v>
      </c>
      <c r="I14" s="8"/>
      <c r="J14" s="1">
        <v>8282937</v>
      </c>
      <c r="K14" s="4">
        <f>+J14-D14</f>
        <v>15924</v>
      </c>
    </row>
    <row r="15" spans="1:11" x14ac:dyDescent="0.25">
      <c r="A15" s="15"/>
      <c r="B15" s="4"/>
      <c r="C15" s="4"/>
      <c r="D15" s="4"/>
      <c r="E15" s="4"/>
      <c r="F15" s="4"/>
      <c r="G15" s="4"/>
      <c r="H15" s="4"/>
      <c r="I15" s="8"/>
      <c r="J15" s="1"/>
      <c r="K15" s="4"/>
    </row>
    <row r="16" spans="1:11" x14ac:dyDescent="0.25">
      <c r="A16" s="16" t="s">
        <v>18</v>
      </c>
      <c r="B16" s="4"/>
      <c r="C16" s="4"/>
      <c r="D16" s="4"/>
      <c r="E16" s="4"/>
      <c r="F16" s="4"/>
      <c r="G16" s="1"/>
      <c r="H16" s="4"/>
      <c r="I16" s="20"/>
      <c r="J16" s="1"/>
      <c r="K16" s="4"/>
    </row>
    <row r="17" spans="1:12" x14ac:dyDescent="0.25">
      <c r="A17" s="23" t="s">
        <v>14</v>
      </c>
      <c r="B17" s="4">
        <v>549082</v>
      </c>
      <c r="C17" s="4">
        <f t="shared" si="0"/>
        <v>549082</v>
      </c>
      <c r="D17" s="4">
        <v>1098164</v>
      </c>
      <c r="E17" s="4"/>
      <c r="F17" s="4">
        <v>915138</v>
      </c>
      <c r="G17" s="4">
        <v>915138.3899999999</v>
      </c>
      <c r="H17" s="4">
        <f t="shared" si="1"/>
        <v>0.38999999989755452</v>
      </c>
      <c r="I17" s="20"/>
      <c r="J17" s="1">
        <v>1175603</v>
      </c>
      <c r="K17" s="4">
        <f>+J17-D17</f>
        <v>77439</v>
      </c>
    </row>
    <row r="18" spans="1:12" x14ac:dyDescent="0.25">
      <c r="A18" s="23" t="s">
        <v>15</v>
      </c>
      <c r="B18" s="4">
        <v>21403</v>
      </c>
      <c r="C18" s="4">
        <f t="shared" si="0"/>
        <v>21403</v>
      </c>
      <c r="D18" s="4">
        <v>42806</v>
      </c>
      <c r="E18" s="4"/>
      <c r="F18" s="4">
        <v>35671</v>
      </c>
      <c r="G18" s="4">
        <v>0</v>
      </c>
      <c r="H18" s="4">
        <f t="shared" si="1"/>
        <v>-35671</v>
      </c>
      <c r="I18" s="20"/>
      <c r="J18" s="1">
        <f>B18*2-21403-21403</f>
        <v>0</v>
      </c>
      <c r="K18" s="4">
        <f>+J18-D18</f>
        <v>-42806</v>
      </c>
    </row>
    <row r="19" spans="1:12" x14ac:dyDescent="0.25">
      <c r="A19" s="23" t="s">
        <v>16</v>
      </c>
      <c r="B19" s="4">
        <v>187483</v>
      </c>
      <c r="C19" s="4">
        <f t="shared" si="0"/>
        <v>187483</v>
      </c>
      <c r="D19" s="4">
        <v>374966</v>
      </c>
      <c r="E19" s="4"/>
      <c r="F19" s="4">
        <v>312471</v>
      </c>
      <c r="G19" s="4">
        <v>321624</v>
      </c>
      <c r="H19" s="4">
        <f t="shared" si="1"/>
        <v>9153</v>
      </c>
      <c r="I19" s="20"/>
      <c r="J19" s="1">
        <v>385269</v>
      </c>
      <c r="K19" s="4">
        <f>+J19-D19</f>
        <v>10303</v>
      </c>
    </row>
    <row r="20" spans="1:12" x14ac:dyDescent="0.25">
      <c r="A20" s="23" t="s">
        <v>17</v>
      </c>
      <c r="B20" s="4">
        <v>25502</v>
      </c>
      <c r="C20" s="4">
        <f t="shared" si="0"/>
        <v>25502</v>
      </c>
      <c r="D20" s="4">
        <v>51004</v>
      </c>
      <c r="E20" s="4"/>
      <c r="F20" s="4">
        <v>42502</v>
      </c>
      <c r="G20" s="4">
        <v>32491.72</v>
      </c>
      <c r="H20" s="4">
        <f t="shared" si="1"/>
        <v>-10010.279999999999</v>
      </c>
      <c r="I20" s="20"/>
      <c r="J20" s="1">
        <v>37576</v>
      </c>
      <c r="K20" s="4">
        <f>+J20-D20</f>
        <v>-13428</v>
      </c>
    </row>
    <row r="21" spans="1:12" x14ac:dyDescent="0.25">
      <c r="A21" s="23" t="s">
        <v>12</v>
      </c>
      <c r="B21" s="4">
        <v>247860</v>
      </c>
      <c r="C21" s="4">
        <f t="shared" si="0"/>
        <v>247860</v>
      </c>
      <c r="D21" s="4">
        <v>495720</v>
      </c>
      <c r="E21" s="4"/>
      <c r="F21" s="4">
        <v>413100</v>
      </c>
      <c r="G21" s="4">
        <v>338315.7</v>
      </c>
      <c r="H21" s="4">
        <f t="shared" si="1"/>
        <v>-74784.299999999988</v>
      </c>
      <c r="I21" s="20"/>
      <c r="J21" s="1">
        <v>382852</v>
      </c>
      <c r="K21" s="4">
        <f>+J21-D21</f>
        <v>-112868</v>
      </c>
    </row>
    <row r="22" spans="1:12" x14ac:dyDescent="0.25">
      <c r="A22" s="23" t="s">
        <v>28</v>
      </c>
      <c r="B22" s="4">
        <f>1125000</f>
        <v>1125000</v>
      </c>
      <c r="C22" s="4">
        <f t="shared" si="0"/>
        <v>95000</v>
      </c>
      <c r="D22" s="4">
        <f>1125000+95000</f>
        <v>1220000</v>
      </c>
      <c r="E22" s="4"/>
      <c r="F22" s="4">
        <v>1172500</v>
      </c>
      <c r="G22" s="4">
        <v>1172499.8799999999</v>
      </c>
      <c r="H22" s="4">
        <f t="shared" si="1"/>
        <v>-0.12000000011175871</v>
      </c>
      <c r="I22" s="20"/>
      <c r="J22" s="4">
        <v>1221104</v>
      </c>
      <c r="K22" s="4">
        <f>+J22-D22</f>
        <v>1104</v>
      </c>
    </row>
    <row r="23" spans="1:12" x14ac:dyDescent="0.25">
      <c r="A23" s="23" t="s">
        <v>37</v>
      </c>
      <c r="B23" s="4">
        <v>0</v>
      </c>
      <c r="C23" s="4">
        <f t="shared" si="0"/>
        <v>5000</v>
      </c>
      <c r="D23" s="4">
        <v>5000</v>
      </c>
      <c r="E23" s="4"/>
      <c r="F23" s="4">
        <v>2000</v>
      </c>
      <c r="G23" s="4">
        <v>1408</v>
      </c>
      <c r="H23" s="4">
        <f t="shared" si="1"/>
        <v>-592</v>
      </c>
      <c r="I23" s="20"/>
      <c r="J23" s="4">
        <v>5324</v>
      </c>
      <c r="K23" s="4">
        <f>+J23-D23</f>
        <v>324</v>
      </c>
    </row>
    <row r="24" spans="1:12" x14ac:dyDescent="0.25">
      <c r="A24" s="23" t="s">
        <v>38</v>
      </c>
      <c r="B24" s="4">
        <v>0</v>
      </c>
      <c r="C24" s="4">
        <f t="shared" si="0"/>
        <v>2357000</v>
      </c>
      <c r="D24" s="4">
        <v>2357000</v>
      </c>
      <c r="E24" s="4"/>
      <c r="F24" s="4">
        <v>244000</v>
      </c>
      <c r="G24" s="4">
        <v>244000.30000000005</v>
      </c>
      <c r="H24" s="4">
        <f t="shared" si="1"/>
        <v>0.30000000004656613</v>
      </c>
      <c r="I24" s="20"/>
      <c r="J24" s="4">
        <v>2358069</v>
      </c>
      <c r="K24" s="4">
        <f>+J24-D24</f>
        <v>1069</v>
      </c>
    </row>
    <row r="25" spans="1:12" x14ac:dyDescent="0.25">
      <c r="A25" s="9"/>
      <c r="B25" s="4"/>
      <c r="C25" s="4"/>
      <c r="D25" s="4"/>
      <c r="E25" s="4"/>
      <c r="F25" s="4"/>
      <c r="G25" s="4"/>
      <c r="H25" s="4"/>
      <c r="I25" s="20"/>
      <c r="J25" s="4"/>
      <c r="K25" s="4"/>
    </row>
    <row r="26" spans="1:12" x14ac:dyDescent="0.25">
      <c r="A26" s="9" t="s">
        <v>29</v>
      </c>
      <c r="B26" s="4"/>
      <c r="C26" s="4"/>
      <c r="D26" s="4"/>
      <c r="E26" s="4"/>
      <c r="F26" s="1"/>
      <c r="G26" s="4"/>
      <c r="H26" s="4"/>
      <c r="I26" s="20"/>
      <c r="J26" s="4"/>
      <c r="K26" s="4"/>
    </row>
    <row r="27" spans="1:12" x14ac:dyDescent="0.25">
      <c r="A27" s="15" t="s">
        <v>19</v>
      </c>
      <c r="B27" s="64" t="s">
        <v>20</v>
      </c>
      <c r="C27" s="65"/>
      <c r="D27" s="65"/>
      <c r="E27" s="65"/>
      <c r="F27" s="65"/>
      <c r="G27" s="65"/>
      <c r="H27" s="65"/>
      <c r="I27" s="65"/>
      <c r="J27" s="65"/>
      <c r="K27" s="66"/>
    </row>
    <row r="28" spans="1:12" x14ac:dyDescent="0.25">
      <c r="A28" s="15" t="s">
        <v>21</v>
      </c>
      <c r="B28" s="4">
        <v>226904</v>
      </c>
      <c r="C28" s="4">
        <f t="shared" ref="C28:C38" si="2">D28-B28</f>
        <v>226904</v>
      </c>
      <c r="D28" s="4">
        <v>453808</v>
      </c>
      <c r="E28" s="4"/>
      <c r="F28" s="4">
        <v>378172</v>
      </c>
      <c r="G28" s="4">
        <v>378199.71</v>
      </c>
      <c r="H28" s="4">
        <f t="shared" si="1"/>
        <v>27.710000000020955</v>
      </c>
      <c r="I28" s="20"/>
      <c r="J28" s="1">
        <v>452965</v>
      </c>
      <c r="K28" s="4">
        <f>+J28-D28</f>
        <v>-843</v>
      </c>
    </row>
    <row r="29" spans="1:12" x14ac:dyDescent="0.25">
      <c r="A29" s="15" t="s">
        <v>22</v>
      </c>
      <c r="B29" s="4">
        <v>522135</v>
      </c>
      <c r="C29" s="4">
        <f t="shared" si="2"/>
        <v>522135</v>
      </c>
      <c r="D29" s="4">
        <v>1044270</v>
      </c>
      <c r="E29" s="4"/>
      <c r="F29" s="4">
        <v>870227</v>
      </c>
      <c r="G29" s="4">
        <v>872281.35</v>
      </c>
      <c r="H29" s="4">
        <f t="shared" si="1"/>
        <v>2054.3499999999767</v>
      </c>
      <c r="I29" s="20"/>
      <c r="J29" s="1">
        <v>1048720</v>
      </c>
      <c r="K29" s="4">
        <f>+J29-D29</f>
        <v>4450</v>
      </c>
    </row>
    <row r="30" spans="1:12" x14ac:dyDescent="0.25">
      <c r="A30" s="15" t="s">
        <v>25</v>
      </c>
      <c r="B30" s="4">
        <v>2055500</v>
      </c>
      <c r="C30" s="4">
        <f t="shared" si="2"/>
        <v>4193500</v>
      </c>
      <c r="D30" s="4">
        <v>6249000</v>
      </c>
      <c r="E30" s="4"/>
      <c r="F30" s="4">
        <v>3425832</v>
      </c>
      <c r="G30" s="4">
        <v>4695326.2699999996</v>
      </c>
      <c r="H30" s="4">
        <f t="shared" si="1"/>
        <v>1269494.2699999996</v>
      </c>
      <c r="I30" s="20"/>
      <c r="J30" s="1">
        <v>6248761</v>
      </c>
      <c r="K30" s="4">
        <f>+J30-D30</f>
        <v>-239</v>
      </c>
    </row>
    <row r="31" spans="1:12" x14ac:dyDescent="0.25">
      <c r="A31" s="15" t="s">
        <v>23</v>
      </c>
      <c r="B31" s="4">
        <v>443940</v>
      </c>
      <c r="C31" s="4">
        <f t="shared" si="2"/>
        <v>443940</v>
      </c>
      <c r="D31" s="4">
        <v>887880</v>
      </c>
      <c r="E31" s="4"/>
      <c r="F31" s="4">
        <v>739900</v>
      </c>
      <c r="G31" s="4">
        <v>739955.82000000007</v>
      </c>
      <c r="H31" s="4">
        <f t="shared" si="1"/>
        <v>55.820000000065193</v>
      </c>
      <c r="I31" s="20"/>
      <c r="J31" s="1">
        <v>887947</v>
      </c>
      <c r="K31" s="4">
        <f>+J31-D31</f>
        <v>67</v>
      </c>
      <c r="L31" s="8"/>
    </row>
    <row r="32" spans="1:12" x14ac:dyDescent="0.25">
      <c r="A32" s="15" t="s">
        <v>30</v>
      </c>
      <c r="B32" s="4">
        <v>251000</v>
      </c>
      <c r="C32" s="4">
        <f t="shared" si="2"/>
        <v>1235000</v>
      </c>
      <c r="D32" s="4">
        <v>1486000</v>
      </c>
      <c r="E32" s="4"/>
      <c r="F32" s="4">
        <v>1238332</v>
      </c>
      <c r="G32" s="4">
        <v>1289593</v>
      </c>
      <c r="H32" s="4">
        <f t="shared" si="1"/>
        <v>51261</v>
      </c>
      <c r="I32" s="20"/>
      <c r="J32" s="1">
        <v>1547514</v>
      </c>
      <c r="K32" s="4">
        <f>+J32-D32</f>
        <v>61514</v>
      </c>
    </row>
    <row r="33" spans="1:11" x14ac:dyDescent="0.25">
      <c r="A33" s="15" t="s">
        <v>31</v>
      </c>
      <c r="B33" s="4">
        <v>267500</v>
      </c>
      <c r="C33" s="4">
        <f t="shared" si="2"/>
        <v>267500</v>
      </c>
      <c r="D33" s="4">
        <v>535000</v>
      </c>
      <c r="E33" s="4"/>
      <c r="F33" s="4">
        <v>445832</v>
      </c>
      <c r="G33" s="4">
        <v>406130</v>
      </c>
      <c r="H33" s="4">
        <f t="shared" si="1"/>
        <v>-39702</v>
      </c>
      <c r="I33" s="20"/>
      <c r="J33" s="1">
        <v>488070</v>
      </c>
      <c r="K33" s="4">
        <f>+J33-D33</f>
        <v>-46930</v>
      </c>
    </row>
    <row r="34" spans="1:11" x14ac:dyDescent="0.25">
      <c r="A34" s="15" t="s">
        <v>39</v>
      </c>
      <c r="B34" s="4">
        <v>0</v>
      </c>
      <c r="C34" s="4">
        <f t="shared" si="2"/>
        <v>431000</v>
      </c>
      <c r="D34" s="4">
        <v>431000</v>
      </c>
      <c r="E34" s="4"/>
      <c r="F34" s="4">
        <v>287333</v>
      </c>
      <c r="G34" s="4">
        <v>287333</v>
      </c>
      <c r="H34" s="4">
        <f t="shared" si="1"/>
        <v>0</v>
      </c>
      <c r="I34" s="20"/>
      <c r="J34" s="1">
        <v>429375</v>
      </c>
      <c r="K34" s="4">
        <f>+J34-D34</f>
        <v>-1625</v>
      </c>
    </row>
    <row r="35" spans="1:11" x14ac:dyDescent="0.25">
      <c r="A35" s="15"/>
      <c r="B35" s="4"/>
      <c r="C35" s="4"/>
      <c r="D35" s="4"/>
      <c r="E35" s="4"/>
      <c r="F35" s="4"/>
      <c r="G35" s="4"/>
      <c r="H35" s="4"/>
      <c r="I35" s="20"/>
      <c r="J35" s="4"/>
      <c r="K35" s="4"/>
    </row>
    <row r="36" spans="1:11" x14ac:dyDescent="0.25">
      <c r="A36" s="22" t="s">
        <v>24</v>
      </c>
      <c r="B36" s="4">
        <v>222000</v>
      </c>
      <c r="C36" s="4">
        <f t="shared" si="2"/>
        <v>692353</v>
      </c>
      <c r="D36" s="4">
        <f>444000+470353</f>
        <v>914353</v>
      </c>
      <c r="E36" s="4"/>
      <c r="F36" s="4">
        <v>840351</v>
      </c>
      <c r="G36" s="4">
        <v>0</v>
      </c>
      <c r="H36" s="4">
        <f t="shared" si="1"/>
        <v>-840351</v>
      </c>
      <c r="I36" s="20"/>
      <c r="J36" s="1">
        <v>0</v>
      </c>
      <c r="K36" s="4">
        <f>+J36-D36</f>
        <v>-914353</v>
      </c>
    </row>
    <row r="37" spans="1:11" ht="8.25" customHeight="1" x14ac:dyDescent="0.25">
      <c r="A37" s="45"/>
      <c r="B37" s="56"/>
      <c r="C37" s="56"/>
      <c r="D37" s="56"/>
      <c r="E37" s="4"/>
      <c r="F37" s="4"/>
      <c r="G37" s="4"/>
      <c r="H37" s="4"/>
      <c r="I37" s="20"/>
      <c r="J37" s="1"/>
      <c r="K37" s="4"/>
    </row>
    <row r="38" spans="1:11" x14ac:dyDescent="0.25">
      <c r="A38" s="45" t="s">
        <v>32</v>
      </c>
      <c r="B38" s="56">
        <v>-1001385</v>
      </c>
      <c r="C38" s="4">
        <f t="shared" si="2"/>
        <v>-1001385</v>
      </c>
      <c r="D38" s="56">
        <v>-2002770</v>
      </c>
      <c r="E38" s="4"/>
      <c r="F38" s="4">
        <v>-1668975</v>
      </c>
      <c r="G38" s="4">
        <v>0</v>
      </c>
      <c r="H38" s="4">
        <f t="shared" si="1"/>
        <v>1668975</v>
      </c>
      <c r="I38" s="20"/>
      <c r="J38" s="1">
        <v>0</v>
      </c>
      <c r="K38" s="4">
        <f>+J38-D38</f>
        <v>2002770</v>
      </c>
    </row>
    <row r="39" spans="1:11" ht="8.25" customHeight="1" x14ac:dyDescent="0.25">
      <c r="A39" s="34"/>
      <c r="B39" s="42"/>
      <c r="C39" s="56"/>
      <c r="D39" s="56"/>
      <c r="E39" s="4"/>
      <c r="F39" s="17"/>
      <c r="G39" s="32"/>
      <c r="H39" s="17"/>
      <c r="I39" s="20"/>
      <c r="J39" s="32"/>
      <c r="K39" s="17"/>
    </row>
    <row r="40" spans="1:11" s="2" customFormat="1" x14ac:dyDescent="0.25">
      <c r="A40" s="28" t="s">
        <v>13</v>
      </c>
      <c r="B40" s="33">
        <f>SUM(B7:B38)</f>
        <v>43703000</v>
      </c>
      <c r="C40" s="33">
        <f>SUM(C7:C38)</f>
        <v>48318000</v>
      </c>
      <c r="D40" s="33">
        <f>SUM(D7:D38)</f>
        <v>92021000</v>
      </c>
      <c r="E40" s="40"/>
      <c r="F40" s="33">
        <f>SUM(F7:F38)</f>
        <v>73307164</v>
      </c>
      <c r="G40" s="33">
        <f>SUM(G7:G38)</f>
        <v>74552832.269999996</v>
      </c>
      <c r="H40" s="29">
        <f>SUM(H7:H38)</f>
        <v>1245668.2699999977</v>
      </c>
      <c r="I40" s="21"/>
      <c r="J40" s="33">
        <f>SUM(J7:J38)</f>
        <v>92280690</v>
      </c>
      <c r="K40" s="29">
        <f>SUM(K7:K38)</f>
        <v>259690</v>
      </c>
    </row>
    <row r="41" spans="1:11" x14ac:dyDescent="0.25">
      <c r="B41" s="18"/>
      <c r="C41" s="18"/>
      <c r="D41" s="18"/>
      <c r="E41" s="18"/>
      <c r="F41" s="18"/>
      <c r="G41" s="19"/>
      <c r="H41" s="20"/>
      <c r="I41" s="5"/>
      <c r="J41" s="19"/>
      <c r="K41" s="20"/>
    </row>
    <row r="42" spans="1:11" s="2" customFormat="1" ht="15.75" customHeight="1" x14ac:dyDescent="0.25">
      <c r="A42" s="30" t="s">
        <v>26</v>
      </c>
      <c r="B42" s="31">
        <v>0</v>
      </c>
      <c r="C42" s="31">
        <v>0</v>
      </c>
      <c r="D42" s="31">
        <v>0</v>
      </c>
      <c r="E42" s="3"/>
      <c r="F42" s="31"/>
      <c r="G42" s="31">
        <v>0</v>
      </c>
      <c r="H42" s="31">
        <f t="shared" ref="H42" si="3">G42-F42</f>
        <v>0</v>
      </c>
      <c r="J42" s="31">
        <v>0</v>
      </c>
      <c r="K42" s="31">
        <f>J42-(B42*2)</f>
        <v>0</v>
      </c>
    </row>
    <row r="43" spans="1:11" x14ac:dyDescent="0.25"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s="2" customFormat="1" x14ac:dyDescent="0.25">
      <c r="A44" s="36" t="s">
        <v>27</v>
      </c>
      <c r="B44" s="37">
        <f>B40+B42</f>
        <v>43703000</v>
      </c>
      <c r="C44" s="37">
        <f t="shared" ref="C44:D44" si="4">C40+C42</f>
        <v>48318000</v>
      </c>
      <c r="D44" s="37">
        <f t="shared" si="4"/>
        <v>92021000</v>
      </c>
      <c r="E44" s="41"/>
      <c r="F44" s="37">
        <f t="shared" ref="F44:G44" si="5">F40+F42</f>
        <v>73307164</v>
      </c>
      <c r="G44" s="37">
        <f t="shared" si="5"/>
        <v>74552832.269999996</v>
      </c>
      <c r="H44" s="37">
        <f>SUM(H40:H42)</f>
        <v>1245668.2699999977</v>
      </c>
      <c r="I44" s="35"/>
      <c r="J44" s="37">
        <f t="shared" ref="J44:K44" si="6">J40+J42</f>
        <v>92280690</v>
      </c>
      <c r="K44" s="44">
        <f t="shared" si="6"/>
        <v>259690</v>
      </c>
    </row>
    <row r="45" spans="1:11" x14ac:dyDescent="0.25"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hidden="1" x14ac:dyDescent="0.25"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8" spans="1:11" x14ac:dyDescent="0.25">
      <c r="B48" s="57"/>
      <c r="C48" s="57"/>
      <c r="D48" s="57"/>
      <c r="E48" s="57"/>
      <c r="F48" s="57"/>
      <c r="G48" s="57"/>
      <c r="H48" s="57"/>
      <c r="I48" s="57"/>
      <c r="J48" s="57"/>
      <c r="K48" s="57"/>
    </row>
    <row r="49" spans="2:11" x14ac:dyDescent="0.25">
      <c r="B49" s="58"/>
      <c r="C49" s="58"/>
      <c r="D49" s="58"/>
      <c r="E49" s="58"/>
      <c r="F49" s="58"/>
      <c r="G49" s="58"/>
      <c r="H49" s="58"/>
      <c r="I49" s="58"/>
      <c r="J49" s="58"/>
      <c r="K49" s="58"/>
    </row>
    <row r="50" spans="2:11" ht="15.75" x14ac:dyDescent="0.25">
      <c r="B50" s="5"/>
      <c r="C50" s="5"/>
      <c r="D50" s="5"/>
      <c r="E50" s="5"/>
      <c r="F50" s="47"/>
      <c r="G50" s="48"/>
      <c r="H50" s="20"/>
      <c r="I50" s="5"/>
    </row>
    <row r="51" spans="2:11" x14ac:dyDescent="0.25">
      <c r="B51" s="5"/>
      <c r="C51" s="5"/>
      <c r="D51" s="5"/>
      <c r="E51" s="5"/>
      <c r="F51" s="47"/>
      <c r="G51" s="49"/>
      <c r="H51" s="20"/>
      <c r="I51" s="5"/>
    </row>
    <row r="52" spans="2:11" x14ac:dyDescent="0.25">
      <c r="B52" s="5"/>
      <c r="C52" s="5"/>
      <c r="D52" s="5"/>
      <c r="E52" s="5"/>
      <c r="F52" s="47"/>
      <c r="G52" s="49"/>
      <c r="H52" s="20"/>
      <c r="I52" s="5"/>
    </row>
    <row r="53" spans="2:11" x14ac:dyDescent="0.25">
      <c r="B53" s="5"/>
      <c r="C53" s="5"/>
      <c r="D53" s="5"/>
      <c r="E53" s="5"/>
      <c r="F53" s="47"/>
      <c r="G53" s="50"/>
      <c r="H53" s="20"/>
      <c r="I53" s="5"/>
    </row>
    <row r="54" spans="2:11" ht="15.75" x14ac:dyDescent="0.25">
      <c r="B54" s="5"/>
      <c r="C54" s="5"/>
      <c r="D54" s="5"/>
      <c r="E54" s="5"/>
      <c r="F54" s="51"/>
      <c r="G54" s="52"/>
      <c r="H54" s="20"/>
      <c r="I54" s="5"/>
    </row>
    <row r="55" spans="2:11" x14ac:dyDescent="0.25">
      <c r="B55" s="5"/>
      <c r="C55" s="5"/>
      <c r="D55" s="5"/>
      <c r="E55" s="5"/>
      <c r="F55" s="53"/>
      <c r="G55" s="53"/>
      <c r="H55" s="20"/>
      <c r="I55" s="5"/>
    </row>
    <row r="56" spans="2:11" x14ac:dyDescent="0.25">
      <c r="B56" s="5"/>
      <c r="C56" s="5"/>
      <c r="D56" s="5"/>
      <c r="E56" s="5"/>
      <c r="F56" s="47"/>
      <c r="G56" s="49"/>
      <c r="H56" s="20"/>
      <c r="I56" s="5"/>
    </row>
    <row r="57" spans="2:11" x14ac:dyDescent="0.25">
      <c r="B57" s="5"/>
      <c r="C57" s="5"/>
      <c r="D57" s="5"/>
      <c r="E57" s="5"/>
      <c r="F57" s="47"/>
      <c r="G57" s="49"/>
      <c r="H57" s="20"/>
      <c r="I57" s="5"/>
    </row>
    <row r="58" spans="2:11" x14ac:dyDescent="0.25">
      <c r="B58" s="5"/>
      <c r="C58" s="5"/>
      <c r="D58" s="5"/>
      <c r="E58" s="5"/>
      <c r="F58" s="47"/>
      <c r="G58" s="49"/>
      <c r="H58" s="20"/>
      <c r="I58" s="5"/>
    </row>
    <row r="59" spans="2:11" x14ac:dyDescent="0.25">
      <c r="B59" s="5"/>
      <c r="C59" s="5"/>
      <c r="D59" s="5"/>
      <c r="E59" s="5"/>
      <c r="F59" s="47"/>
      <c r="G59" s="49"/>
      <c r="H59" s="20"/>
      <c r="I59" s="5"/>
    </row>
    <row r="60" spans="2:11" x14ac:dyDescent="0.25">
      <c r="B60" s="5"/>
      <c r="C60" s="5"/>
      <c r="D60" s="5"/>
      <c r="E60" s="5"/>
      <c r="F60" s="47"/>
      <c r="G60" s="49"/>
      <c r="H60" s="20"/>
      <c r="I60" s="5"/>
    </row>
    <row r="61" spans="2:11" ht="15.75" x14ac:dyDescent="0.25">
      <c r="B61" s="5"/>
      <c r="C61" s="5"/>
      <c r="D61" s="5"/>
      <c r="E61" s="5"/>
      <c r="F61" s="51"/>
      <c r="G61" s="52"/>
      <c r="H61" s="20"/>
      <c r="I61" s="5"/>
    </row>
    <row r="62" spans="2:11" x14ac:dyDescent="0.25">
      <c r="B62" s="5"/>
      <c r="C62" s="5"/>
      <c r="D62" s="5"/>
      <c r="E62" s="5"/>
      <c r="F62" s="53"/>
      <c r="G62" s="53"/>
      <c r="H62" s="20"/>
      <c r="I62" s="5"/>
    </row>
    <row r="63" spans="2:11" ht="15.75" x14ac:dyDescent="0.25">
      <c r="B63" s="5"/>
      <c r="C63" s="5"/>
      <c r="D63" s="5"/>
      <c r="E63" s="5"/>
      <c r="F63" s="51"/>
      <c r="G63" s="52"/>
      <c r="H63" s="20"/>
      <c r="I63" s="5"/>
    </row>
    <row r="64" spans="2:11" x14ac:dyDescent="0.25">
      <c r="B64" s="5"/>
      <c r="C64" s="5"/>
      <c r="D64" s="5"/>
      <c r="E64" s="5"/>
      <c r="F64" s="53"/>
      <c r="G64" s="53"/>
      <c r="H64" s="20"/>
      <c r="I64" s="5"/>
    </row>
    <row r="65" spans="2:9" ht="15.75" x14ac:dyDescent="0.25">
      <c r="B65" s="5"/>
      <c r="C65" s="5"/>
      <c r="D65" s="5"/>
      <c r="E65" s="5"/>
      <c r="F65" s="54"/>
      <c r="G65" s="53"/>
      <c r="H65" s="20"/>
      <c r="I65" s="5"/>
    </row>
    <row r="66" spans="2:9" x14ac:dyDescent="0.25">
      <c r="B66" s="5"/>
      <c r="C66" s="5"/>
      <c r="D66" s="5"/>
      <c r="E66" s="5"/>
      <c r="F66" s="47"/>
      <c r="G66" s="50"/>
      <c r="H66" s="20"/>
      <c r="I66" s="5"/>
    </row>
    <row r="67" spans="2:9" x14ac:dyDescent="0.25">
      <c r="B67" s="5"/>
      <c r="C67" s="5"/>
      <c r="D67" s="5"/>
      <c r="E67" s="5"/>
      <c r="F67" s="47"/>
      <c r="G67" s="53"/>
      <c r="H67" s="20"/>
      <c r="I67" s="5"/>
    </row>
    <row r="68" spans="2:9" x14ac:dyDescent="0.25">
      <c r="B68" s="5"/>
      <c r="C68" s="5"/>
      <c r="D68" s="5"/>
      <c r="E68" s="5"/>
      <c r="F68" s="55"/>
      <c r="G68" s="50"/>
      <c r="H68" s="20"/>
      <c r="I68" s="5"/>
    </row>
    <row r="69" spans="2:9" x14ac:dyDescent="0.25">
      <c r="B69" s="5"/>
      <c r="C69" s="5"/>
      <c r="D69" s="5"/>
      <c r="E69" s="5"/>
      <c r="F69" s="55"/>
      <c r="G69" s="50"/>
      <c r="H69" s="20"/>
      <c r="I69" s="5"/>
    </row>
    <row r="70" spans="2:9" x14ac:dyDescent="0.25">
      <c r="B70" s="5"/>
      <c r="C70" s="5"/>
      <c r="D70" s="5"/>
      <c r="E70" s="5"/>
      <c r="F70" s="55"/>
      <c r="G70" s="50"/>
      <c r="H70" s="20"/>
      <c r="I70" s="5"/>
    </row>
    <row r="71" spans="2:9" x14ac:dyDescent="0.25">
      <c r="B71" s="5"/>
      <c r="C71" s="5"/>
      <c r="D71" s="5"/>
      <c r="E71" s="5"/>
      <c r="F71" s="55"/>
      <c r="G71" s="50"/>
      <c r="H71" s="20"/>
      <c r="I71" s="5"/>
    </row>
    <row r="72" spans="2:9" x14ac:dyDescent="0.25">
      <c r="B72" s="5"/>
      <c r="C72" s="5"/>
      <c r="D72" s="5"/>
      <c r="E72" s="5"/>
      <c r="F72" s="5"/>
      <c r="G72" s="46"/>
      <c r="H72" s="20"/>
      <c r="I72" s="5"/>
    </row>
    <row r="73" spans="2:9" x14ac:dyDescent="0.25">
      <c r="B73" s="5"/>
      <c r="C73" s="5"/>
      <c r="D73" s="5"/>
      <c r="E73" s="5"/>
      <c r="F73" s="5"/>
      <c r="G73" s="46"/>
      <c r="H73" s="20"/>
      <c r="I73" s="5"/>
    </row>
    <row r="74" spans="2:9" x14ac:dyDescent="0.25">
      <c r="B74" s="5"/>
      <c r="C74" s="5"/>
      <c r="D74" s="5"/>
      <c r="E74" s="5"/>
      <c r="F74" s="5"/>
      <c r="G74" s="46"/>
      <c r="H74" s="20"/>
      <c r="I74" s="5"/>
    </row>
  </sheetData>
  <mergeCells count="4">
    <mergeCell ref="A1:I1"/>
    <mergeCell ref="A2:I2"/>
    <mergeCell ref="J2:K2"/>
    <mergeCell ref="B27:K27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headerFooter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34" sqref="C34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Appendix A</vt:lpstr>
      <vt:lpstr>Sheet1</vt:lpstr>
    </vt:vector>
  </TitlesOfParts>
  <Company>Sheffield PCT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Mason</dc:creator>
  <cp:lastModifiedBy>Linda McDermott</cp:lastModifiedBy>
  <cp:lastPrinted>2021-11-11T13:54:48Z</cp:lastPrinted>
  <dcterms:created xsi:type="dcterms:W3CDTF">2016-06-08T14:26:31Z</dcterms:created>
  <dcterms:modified xsi:type="dcterms:W3CDTF">2022-05-05T06:57:02Z</dcterms:modified>
</cp:coreProperties>
</file>